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4220" windowHeight="83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'план'!$A$1:$F$64</definedName>
  </definedNames>
  <calcPr fullCalcOnLoad="1"/>
</workbook>
</file>

<file path=xl/sharedStrings.xml><?xml version="1.0" encoding="utf-8"?>
<sst xmlns="http://schemas.openxmlformats.org/spreadsheetml/2006/main" count="229" uniqueCount="135">
  <si>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</si>
  <si>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</si>
  <si>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</si>
  <si>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</si>
  <si>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</si>
  <si>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</si>
  <si>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</si>
  <si>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</si>
  <si>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</si>
  <si>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</si>
  <si>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</si>
  <si>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</si>
  <si>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</si>
  <si>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</si>
  <si>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</si>
  <si>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</si>
  <si>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</si>
  <si>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</si>
  <si>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</si>
  <si>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</si>
  <si>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</si>
  <si>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</si>
  <si>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</si>
  <si>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</si>
  <si>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</si>
  <si>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</si>
  <si>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</si>
  <si>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</si>
  <si>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</si>
  <si>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</si>
  <si>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</si>
  <si>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</si>
  <si>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</si>
  <si>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</si>
  <si>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</si>
  <si>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</si>
  <si>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</si>
  <si>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</si>
  <si>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</si>
  <si>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</si>
  <si>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</si>
  <si>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</si>
  <si>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</si>
  <si>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</si>
  <si>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</si>
  <si>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</si>
  <si>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</si>
  <si>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</si>
  <si>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</si>
  <si>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</si>
  <si>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</si>
  <si>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</si>
  <si>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</si>
  <si>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</si>
  <si>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</si>
  <si>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</si>
  <si>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</si>
  <si>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</si>
  <si>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</si>
  <si>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</si>
  <si>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</si>
  <si>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34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</si>
  <si>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</si>
  <si>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</si>
  <si>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</si>
  <si>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</si>
  <si>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</si>
  <si>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</si>
  <si>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</si>
  <si>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</si>
  <si>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</si>
  <si>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</si>
  <si>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</si>
  <si>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</si>
  <si>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</si>
  <si>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</si>
  <si>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</si>
  <si>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</si>
  <si>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</si>
  <si>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чердачного помещения от мусора              </t>
  </si>
  <si>
    <t xml:space="preserve">Очистка кровли от снега толщ. слоя до 50 см </t>
  </si>
  <si>
    <t>Очистка козырьков балконов от снега и скалывание сосулек  с автовышки</t>
  </si>
  <si>
    <t>Очистка подъездного козырька и кровли   1-го этажа от снега толщ. слоя до 50 см</t>
  </si>
  <si>
    <t>Установка пружин на входные двери на зимний период</t>
  </si>
  <si>
    <t>Снятие пружин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</si>
  <si>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</si>
  <si>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</si>
  <si>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Отбор проб деревянных конструкций кровли для определения степени огнезащиты</t>
  </si>
  <si>
    <t>Экспертиза качества огнезащитной обработки деревянных конструкций кровли</t>
  </si>
  <si>
    <t>шт</t>
  </si>
  <si>
    <t>дом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</si>
  <si>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</si>
  <si>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</si>
  <si>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</si>
  <si>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</si>
  <si>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</si>
  <si>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</si>
  <si>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</si>
  <si>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1.3 Работы по содержанию и ремонту конструктивных элементов (несущих конструкций и ненесущих конструкций) МКД</t>
  </si>
  <si>
    <t>1.4 Обеспечение устранения аварий на внутридомовых инженерных системах в многоквартирном доме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</si>
  <si>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</si>
  <si>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</si>
  <si>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</si>
  <si>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</si>
  <si>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</si>
  <si>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</si>
  <si>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</si>
  <si>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</si>
  <si>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</si>
  <si>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</si>
  <si>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>Ликвидация воздушных пробок в стояках системы отопления</t>
  </si>
  <si>
    <t>стояк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</si>
  <si>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</si>
  <si>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</si>
  <si>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</si>
  <si>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</si>
  <si>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</si>
  <si>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</si>
  <si>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</si>
  <si>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Подчеканка раструбов чугунных канализационных труб </t>
  </si>
  <si>
    <t xml:space="preserve">Осмотр, отогрев и прочистка фановых стояков в чердачном помещении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</si>
  <si>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</si>
  <si>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</si>
  <si>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</si>
  <si>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пр. Победы, дом 34 </t>
    </r>
  </si>
  <si>
    <r>
      <t>Окраска металлических урн (S=0,7м</t>
    </r>
    <r>
      <rPr>
        <sz val="11"/>
        <rFont val="Calibri"/>
        <family val="2"/>
      </rPr>
      <t>²</t>
    </r>
    <r>
      <rPr>
        <sz val="11"/>
        <rFont val="Times New Roman"/>
        <family val="1"/>
      </rPr>
      <t>)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</si>
  <si>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</si>
  <si>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</si>
  <si>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</si>
  <si>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 О.А. Бобринева</t>
  </si>
  <si>
    <t>План   оказания   услуг  и  выполнения  работ  на  2022 год</t>
  </si>
  <si>
    <t>"24" декабря 2021 г.</t>
  </si>
  <si>
    <t xml:space="preserve">Ведущий инженер ООО "Партнер"  </t>
  </si>
  <si>
    <t>Представитель собственников жилых помещений</t>
  </si>
  <si>
    <t>Непредвиденные расходы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</si>
</sst>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8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sz val="11"/>
      <color indexed="6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43" fontId="10" fillId="33" borderId="10" xfId="58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16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1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indent="5"/>
    </xf>
    <xf numFmtId="0" fontId="3" fillId="34" borderId="10" xfId="0" applyFont="1" applyFill="1" applyBorder="1" applyAlignment="1">
      <alignment horizontal="left" vertical="center" wrapText="1" indent="1"/>
    </xf>
    <xf numFmtId="164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left" vertical="center" wrapText="1" indent="3"/>
    </xf>
    <xf numFmtId="165" fontId="3" fillId="34" borderId="12" xfId="0" applyNumberFormat="1" applyFont="1" applyFill="1" applyBorder="1" applyAlignment="1">
      <alignment horizontal="right" vertical="center" wrapText="1" indent="2"/>
    </xf>
    <xf numFmtId="164" fontId="3" fillId="34" borderId="12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165" fontId="3" fillId="34" borderId="12" xfId="0" applyNumberFormat="1" applyFont="1" applyFill="1" applyBorder="1" applyAlignment="1">
      <alignment horizontal="right" vertical="center" indent="2"/>
    </xf>
    <xf numFmtId="165" fontId="3" fillId="34" borderId="10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 wrapText="1" indent="2"/>
    </xf>
    <xf numFmtId="2" fontId="10" fillId="34" borderId="10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 indent="3"/>
    </xf>
    <xf numFmtId="0" fontId="7" fillId="34" borderId="0" xfId="0" applyFont="1" applyFill="1" applyAlignment="1">
      <alignment vertical="center"/>
    </xf>
    <xf numFmtId="0" fontId="3" fillId="34" borderId="12" xfId="0" applyFont="1" applyFill="1" applyBorder="1" applyAlignment="1">
      <alignment horizontal="center" vertical="center" wrapText="1"/>
    </xf>
    <xf numFmtId="49" fontId="7" fillId="34" borderId="0" xfId="0" applyNumberFormat="1" applyFont="1" applyFill="1" applyAlignment="1">
      <alignment horizontal="center" vertical="center"/>
    </xf>
    <xf numFmtId="4" fontId="12" fillId="34" borderId="10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G23" sqref="G23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72" t="s">
        <v>60</v>
      </c>
      <c r="B1" s="72"/>
      <c r="C1" s="72"/>
      <c r="D1" s="72"/>
      <c r="E1" s="72"/>
    </row>
    <row r="2" spans="1:5" ht="7.5" customHeight="1">
      <c r="A2" s="1"/>
      <c r="B2" s="1"/>
      <c r="C2" s="1"/>
      <c r="D2" s="1"/>
      <c r="E2" s="1"/>
    </row>
    <row r="3" spans="1:5" ht="14.25">
      <c r="A3" s="73" t="s">
        <v>61</v>
      </c>
      <c r="B3" s="73"/>
      <c r="C3" s="73"/>
      <c r="D3" s="73"/>
      <c r="E3" s="73"/>
    </row>
    <row r="4" spans="1:5" ht="14.25">
      <c r="A4" s="74" t="s">
        <v>0</v>
      </c>
      <c r="B4" s="74"/>
      <c r="C4" s="74"/>
      <c r="D4" s="74"/>
      <c r="E4" s="74"/>
    </row>
    <row r="5" spans="1:5" ht="14.25">
      <c r="A5" s="2" t="s">
        <v>1</v>
      </c>
      <c r="B5" s="2" t="s">
        <v>2</v>
      </c>
      <c r="C5" s="2" t="s">
        <v>3</v>
      </c>
      <c r="D5" s="75" t="s">
        <v>4</v>
      </c>
      <c r="E5" s="76"/>
    </row>
    <row r="6" spans="1:5" ht="15">
      <c r="A6" s="3" t="s">
        <v>5</v>
      </c>
      <c r="B6" s="4" t="s">
        <v>6</v>
      </c>
      <c r="C6" s="5" t="s">
        <v>7</v>
      </c>
      <c r="D6" s="81">
        <v>43466</v>
      </c>
      <c r="E6" s="82"/>
    </row>
    <row r="7" spans="1:5" ht="15">
      <c r="A7" s="3" t="s">
        <v>8</v>
      </c>
      <c r="B7" s="4" t="s">
        <v>9</v>
      </c>
      <c r="C7" s="5" t="s">
        <v>7</v>
      </c>
      <c r="D7" s="77" t="s">
        <v>58</v>
      </c>
      <c r="E7" s="78"/>
    </row>
    <row r="8" spans="1:5" ht="15">
      <c r="A8" s="8" t="s">
        <v>10</v>
      </c>
      <c r="B8" s="7" t="s">
        <v>11</v>
      </c>
      <c r="C8" s="9" t="s">
        <v>12</v>
      </c>
      <c r="D8" s="83">
        <f>1529.2*12*4.07</f>
        <v>74686.12800000001</v>
      </c>
      <c r="E8" s="84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1529.2*12*1.55</f>
        <v>28443.120000000003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1529.2*12*0.12</f>
        <v>2202.0480000000002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1529.2*12*1.1</f>
        <v>20185.440000000002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1529.2*12*0.73</f>
        <v>13395.792000000001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1529.2*12*0.57</f>
        <v>10459.728</v>
      </c>
    </row>
    <row r="15" spans="1:5" ht="15">
      <c r="A15" s="3" t="s">
        <v>13</v>
      </c>
      <c r="B15" s="4" t="s">
        <v>6</v>
      </c>
      <c r="C15" s="5" t="s">
        <v>7</v>
      </c>
      <c r="D15" s="81">
        <v>43466</v>
      </c>
      <c r="E15" s="82"/>
    </row>
    <row r="16" spans="1:5" ht="45" customHeight="1">
      <c r="A16" s="3" t="s">
        <v>14</v>
      </c>
      <c r="B16" s="4" t="s">
        <v>9</v>
      </c>
      <c r="C16" s="5" t="s">
        <v>7</v>
      </c>
      <c r="D16" s="77" t="s">
        <v>57</v>
      </c>
      <c r="E16" s="78"/>
    </row>
    <row r="17" spans="1:5" ht="15">
      <c r="A17" s="8" t="s">
        <v>15</v>
      </c>
      <c r="B17" s="7" t="s">
        <v>11</v>
      </c>
      <c r="C17" s="9" t="s">
        <v>12</v>
      </c>
      <c r="D17" s="79">
        <f>SUM(E19:E24)</f>
        <v>70649.04000000001</v>
      </c>
      <c r="E17" s="80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1529.2*12*0.9</f>
        <v>16515.36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1529.2*12*1.79</f>
        <v>32847.216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1529.2*12*0.44</f>
        <v>8074.176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1529.2*12*0.09</f>
        <v>1651.536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1529.2*12*0.57</f>
        <v>10459.728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1529.2*12*0.06</f>
        <v>1101.0240000000001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88265.42400000001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1529.2*12*0.62</f>
        <v>11377.248000000001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1529.2*12*4.19</f>
        <v>76888.176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233600.59200000006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tabSelected="1" view="pageBreakPreview" zoomScale="80" zoomScaleNormal="80" zoomScaleSheetLayoutView="80" zoomScalePageLayoutView="0" workbookViewId="0" topLeftCell="A40">
      <selection activeCell="F44" sqref="F44:F54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7" width="13.75390625" style="18" customWidth="1"/>
    <col min="8" max="16384" width="8.875" style="18" customWidth="1"/>
  </cols>
  <sheetData>
    <row r="1" spans="1:6" s="25" customFormat="1" ht="18.75">
      <c r="A1" s="85" t="s">
        <v>130</v>
      </c>
      <c r="B1" s="85"/>
      <c r="C1" s="85"/>
      <c r="D1" s="85"/>
      <c r="E1" s="85"/>
      <c r="F1" s="85"/>
    </row>
    <row r="2" spans="1:6" s="25" customFormat="1" ht="15">
      <c r="A2" s="86" t="s">
        <v>122</v>
      </c>
      <c r="B2" s="86"/>
      <c r="C2" s="86"/>
      <c r="D2" s="86"/>
      <c r="E2" s="86"/>
      <c r="F2" s="86"/>
    </row>
    <row r="3" spans="1:6" s="25" customFormat="1" ht="19.5">
      <c r="A3" s="86" t="s">
        <v>124</v>
      </c>
      <c r="B3" s="86"/>
      <c r="C3" s="86"/>
      <c r="D3" s="86"/>
      <c r="E3" s="86"/>
      <c r="F3" s="86"/>
    </row>
    <row r="4" s="25" customFormat="1" ht="9.75" customHeight="1">
      <c r="A4" s="26"/>
    </row>
    <row r="5" spans="1:6" s="25" customFormat="1" ht="15">
      <c r="A5" s="27" t="s">
        <v>123</v>
      </c>
      <c r="D5" s="87" t="s">
        <v>131</v>
      </c>
      <c r="E5" s="87"/>
      <c r="F5" s="87"/>
    </row>
    <row r="6" ht="15">
      <c r="A6" s="19"/>
    </row>
    <row r="7" spans="1:6" ht="121.5" customHeight="1">
      <c r="A7" s="28" t="s">
        <v>62</v>
      </c>
      <c r="B7" s="28" t="s">
        <v>63</v>
      </c>
      <c r="C7" s="28" t="s">
        <v>64</v>
      </c>
      <c r="D7" s="28" t="s">
        <v>65</v>
      </c>
      <c r="E7" s="28" t="s">
        <v>66</v>
      </c>
      <c r="F7" s="28" t="s">
        <v>67</v>
      </c>
    </row>
    <row r="8" spans="1:6" s="20" customFormat="1" ht="32.25" customHeight="1">
      <c r="A8" s="29" t="s">
        <v>91</v>
      </c>
      <c r="B8" s="30">
        <v>1529.2</v>
      </c>
      <c r="C8" s="31">
        <v>12</v>
      </c>
      <c r="D8" s="32" t="s">
        <v>68</v>
      </c>
      <c r="E8" s="33">
        <f>E9+E10+E21+E34</f>
        <v>12.962974431075072</v>
      </c>
      <c r="F8" s="34">
        <f>F9+F10+F21+F34</f>
        <v>237875.764</v>
      </c>
    </row>
    <row r="9" spans="1:6" s="55" customFormat="1" ht="19.5" customHeight="1" outlineLevel="1">
      <c r="A9" s="49" t="s">
        <v>92</v>
      </c>
      <c r="B9" s="50">
        <f>B8</f>
        <v>1529.2</v>
      </c>
      <c r="C9" s="51">
        <v>12</v>
      </c>
      <c r="D9" s="52" t="s">
        <v>7</v>
      </c>
      <c r="E9" s="66">
        <v>1.68</v>
      </c>
      <c r="F9" s="54">
        <f>ROUND(B9*C9*E9,2)</f>
        <v>30828.67</v>
      </c>
    </row>
    <row r="10" spans="1:6" s="55" customFormat="1" ht="46.5" customHeight="1" outlineLevel="1">
      <c r="A10" s="49" t="s">
        <v>93</v>
      </c>
      <c r="B10" s="50">
        <f>B8</f>
        <v>1529.2</v>
      </c>
      <c r="C10" s="51" t="s">
        <v>7</v>
      </c>
      <c r="D10" s="52" t="s">
        <v>7</v>
      </c>
      <c r="E10" s="66">
        <f>F10/B10/12</f>
        <v>5.193454638590984</v>
      </c>
      <c r="F10" s="54">
        <f>SUM(F11:F20)</f>
        <v>95301.96999999999</v>
      </c>
    </row>
    <row r="11" spans="1:6" s="55" customFormat="1" ht="19.5" customHeight="1" outlineLevel="2">
      <c r="A11" s="56" t="s">
        <v>94</v>
      </c>
      <c r="B11" s="50">
        <v>531.6</v>
      </c>
      <c r="C11" s="51">
        <v>72</v>
      </c>
      <c r="D11" s="52" t="s">
        <v>68</v>
      </c>
      <c r="E11" s="53">
        <v>0.37</v>
      </c>
      <c r="F11" s="54">
        <f>ROUND(B11*C11*E11,2)</f>
        <v>14161.82</v>
      </c>
    </row>
    <row r="12" spans="1:6" s="55" customFormat="1" ht="18" customHeight="1" outlineLevel="2">
      <c r="A12" s="56" t="s">
        <v>70</v>
      </c>
      <c r="B12" s="50">
        <v>1314</v>
      </c>
      <c r="C12" s="51">
        <v>26</v>
      </c>
      <c r="D12" s="52" t="s">
        <v>68</v>
      </c>
      <c r="E12" s="53">
        <v>0.36</v>
      </c>
      <c r="F12" s="54">
        <f aca="true" t="shared" si="0" ref="F12:F20">ROUND(B12*C12*E12,2)</f>
        <v>12299.04</v>
      </c>
    </row>
    <row r="13" spans="1:6" s="55" customFormat="1" ht="18" customHeight="1" outlineLevel="2">
      <c r="A13" s="56" t="s">
        <v>71</v>
      </c>
      <c r="B13" s="50">
        <v>1314</v>
      </c>
      <c r="C13" s="51">
        <v>3</v>
      </c>
      <c r="D13" s="52" t="s">
        <v>68</v>
      </c>
      <c r="E13" s="53">
        <v>3.58</v>
      </c>
      <c r="F13" s="54">
        <f t="shared" si="0"/>
        <v>14112.36</v>
      </c>
    </row>
    <row r="14" spans="1:6" s="55" customFormat="1" ht="16.5" customHeight="1" outlineLevel="2">
      <c r="A14" s="56" t="s">
        <v>72</v>
      </c>
      <c r="B14" s="50">
        <v>3.5</v>
      </c>
      <c r="C14" s="51">
        <v>124</v>
      </c>
      <c r="D14" s="52" t="s">
        <v>68</v>
      </c>
      <c r="E14" s="53">
        <v>6.98</v>
      </c>
      <c r="F14" s="54">
        <f t="shared" si="0"/>
        <v>3029.32</v>
      </c>
    </row>
    <row r="15" spans="1:6" s="55" customFormat="1" ht="20.25" customHeight="1" outlineLevel="2">
      <c r="A15" s="56" t="s">
        <v>73</v>
      </c>
      <c r="B15" s="50">
        <v>7.2</v>
      </c>
      <c r="C15" s="51">
        <v>124</v>
      </c>
      <c r="D15" s="52" t="s">
        <v>68</v>
      </c>
      <c r="E15" s="53">
        <v>0.65</v>
      </c>
      <c r="F15" s="54">
        <f t="shared" si="0"/>
        <v>580.32</v>
      </c>
    </row>
    <row r="16" spans="1:6" s="55" customFormat="1" ht="17.25" customHeight="1" outlineLevel="2">
      <c r="A16" s="56" t="s">
        <v>74</v>
      </c>
      <c r="B16" s="54">
        <f>B11*0.6</f>
        <v>318.96</v>
      </c>
      <c r="C16" s="51">
        <v>72</v>
      </c>
      <c r="D16" s="52" t="s">
        <v>68</v>
      </c>
      <c r="E16" s="53">
        <v>1.45</v>
      </c>
      <c r="F16" s="54">
        <f t="shared" si="0"/>
        <v>33299.42</v>
      </c>
    </row>
    <row r="17" spans="1:6" s="55" customFormat="1" ht="18" customHeight="1" outlineLevel="2">
      <c r="A17" s="56" t="s">
        <v>75</v>
      </c>
      <c r="B17" s="50">
        <v>3.5</v>
      </c>
      <c r="C17" s="51">
        <v>123</v>
      </c>
      <c r="D17" s="52" t="s">
        <v>68</v>
      </c>
      <c r="E17" s="53">
        <v>17.4</v>
      </c>
      <c r="F17" s="54">
        <f t="shared" si="0"/>
        <v>7490.7</v>
      </c>
    </row>
    <row r="18" spans="1:6" s="55" customFormat="1" ht="30.75" customHeight="1" outlineLevel="2">
      <c r="A18" s="56" t="s">
        <v>76</v>
      </c>
      <c r="B18" s="54">
        <f>B11*0.1</f>
        <v>53.160000000000004</v>
      </c>
      <c r="C18" s="51">
        <v>3</v>
      </c>
      <c r="D18" s="52" t="s">
        <v>68</v>
      </c>
      <c r="E18" s="53">
        <v>20.39</v>
      </c>
      <c r="F18" s="54">
        <f t="shared" si="0"/>
        <v>3251.8</v>
      </c>
    </row>
    <row r="19" spans="1:6" s="55" customFormat="1" ht="29.25" customHeight="1" outlineLevel="2">
      <c r="A19" s="56" t="s">
        <v>77</v>
      </c>
      <c r="B19" s="50">
        <v>7.2</v>
      </c>
      <c r="C19" s="51">
        <v>123</v>
      </c>
      <c r="D19" s="52" t="s">
        <v>68</v>
      </c>
      <c r="E19" s="53">
        <v>3.99</v>
      </c>
      <c r="F19" s="54">
        <f t="shared" si="0"/>
        <v>3533.54</v>
      </c>
    </row>
    <row r="20" spans="1:6" s="55" customFormat="1" ht="29.25" customHeight="1" outlineLevel="2">
      <c r="A20" s="56" t="s">
        <v>78</v>
      </c>
      <c r="B20" s="54">
        <f>B11*0.15</f>
        <v>79.74</v>
      </c>
      <c r="C20" s="51">
        <v>22</v>
      </c>
      <c r="D20" s="52" t="s">
        <v>68</v>
      </c>
      <c r="E20" s="53">
        <v>2.02</v>
      </c>
      <c r="F20" s="54">
        <f t="shared" si="0"/>
        <v>3543.65</v>
      </c>
    </row>
    <row r="21" spans="1:7" s="55" customFormat="1" ht="30" customHeight="1" outlineLevel="1">
      <c r="A21" s="49" t="s">
        <v>98</v>
      </c>
      <c r="B21" s="50">
        <f>B8</f>
        <v>1529.2</v>
      </c>
      <c r="C21" s="51">
        <v>12</v>
      </c>
      <c r="D21" s="52" t="s">
        <v>68</v>
      </c>
      <c r="E21" s="53">
        <f>F21/B21/C21</f>
        <v>6.029519792484088</v>
      </c>
      <c r="F21" s="54">
        <f>SUM(F22:F33)</f>
        <v>110644.1</v>
      </c>
      <c r="G21" s="55">
        <v>110644.1</v>
      </c>
    </row>
    <row r="22" spans="1:6" s="68" customFormat="1" ht="19.5" customHeight="1" outlineLevel="1">
      <c r="A22" s="67" t="s">
        <v>79</v>
      </c>
      <c r="B22" s="57">
        <v>328.1</v>
      </c>
      <c r="C22" s="50">
        <v>2</v>
      </c>
      <c r="D22" s="58" t="s">
        <v>68</v>
      </c>
      <c r="E22" s="54">
        <v>3.44</v>
      </c>
      <c r="F22" s="54">
        <f>ROUND(B22*E22*C22,2)</f>
        <v>2257.33</v>
      </c>
    </row>
    <row r="23" spans="1:6" s="68" customFormat="1" ht="19.5" customHeight="1" outlineLevel="1">
      <c r="A23" s="56" t="s">
        <v>80</v>
      </c>
      <c r="B23" s="57">
        <v>535.6</v>
      </c>
      <c r="C23" s="50">
        <v>1</v>
      </c>
      <c r="D23" s="58" t="s">
        <v>68</v>
      </c>
      <c r="E23" s="54">
        <v>42.7</v>
      </c>
      <c r="F23" s="54">
        <f aca="true" t="shared" si="1" ref="F23:F32">ROUND(B23*E23*C23,2)</f>
        <v>22870.12</v>
      </c>
    </row>
    <row r="24" spans="1:6" s="68" customFormat="1" ht="30" outlineLevel="1">
      <c r="A24" s="56" t="s">
        <v>81</v>
      </c>
      <c r="B24" s="57">
        <v>5.8</v>
      </c>
      <c r="C24" s="50">
        <v>1</v>
      </c>
      <c r="D24" s="58" t="s">
        <v>68</v>
      </c>
      <c r="E24" s="54">
        <v>290.42</v>
      </c>
      <c r="F24" s="54">
        <f t="shared" si="1"/>
        <v>1684.44</v>
      </c>
    </row>
    <row r="25" spans="1:6" s="68" customFormat="1" ht="30" outlineLevel="1">
      <c r="A25" s="56" t="s">
        <v>82</v>
      </c>
      <c r="B25" s="57">
        <v>21</v>
      </c>
      <c r="C25" s="50">
        <v>2</v>
      </c>
      <c r="D25" s="58" t="s">
        <v>68</v>
      </c>
      <c r="E25" s="54">
        <f>E23</f>
        <v>42.7</v>
      </c>
      <c r="F25" s="54">
        <f t="shared" si="1"/>
        <v>1793.4</v>
      </c>
    </row>
    <row r="26" spans="1:6" s="68" customFormat="1" ht="19.5" customHeight="1" outlineLevel="1">
      <c r="A26" s="56" t="s">
        <v>83</v>
      </c>
      <c r="B26" s="57">
        <v>2</v>
      </c>
      <c r="C26" s="50">
        <v>1</v>
      </c>
      <c r="D26" s="58" t="s">
        <v>89</v>
      </c>
      <c r="E26" s="54">
        <v>244.6</v>
      </c>
      <c r="F26" s="54">
        <f t="shared" si="1"/>
        <v>489.2</v>
      </c>
    </row>
    <row r="27" spans="1:6" s="68" customFormat="1" ht="19.5" customHeight="1" outlineLevel="1">
      <c r="A27" s="67" t="s">
        <v>84</v>
      </c>
      <c r="B27" s="57">
        <v>2</v>
      </c>
      <c r="C27" s="50">
        <v>1</v>
      </c>
      <c r="D27" s="58" t="s">
        <v>89</v>
      </c>
      <c r="E27" s="54">
        <v>58.76</v>
      </c>
      <c r="F27" s="54">
        <f t="shared" si="1"/>
        <v>117.52</v>
      </c>
    </row>
    <row r="28" spans="1:6" s="68" customFormat="1" ht="30" outlineLevel="1">
      <c r="A28" s="56" t="s">
        <v>85</v>
      </c>
      <c r="B28" s="57">
        <v>196.2</v>
      </c>
      <c r="C28" s="50">
        <v>104</v>
      </c>
      <c r="D28" s="58" t="s">
        <v>68</v>
      </c>
      <c r="E28" s="54">
        <v>1.35</v>
      </c>
      <c r="F28" s="54">
        <f t="shared" si="1"/>
        <v>27546.48</v>
      </c>
    </row>
    <row r="29" spans="1:6" s="68" customFormat="1" ht="19.5" customHeight="1" outlineLevel="1">
      <c r="A29" s="56" t="s">
        <v>86</v>
      </c>
      <c r="B29" s="57">
        <f>B22+B28</f>
        <v>524.3</v>
      </c>
      <c r="C29" s="50">
        <v>2</v>
      </c>
      <c r="D29" s="58" t="s">
        <v>68</v>
      </c>
      <c r="E29" s="54">
        <f>E28</f>
        <v>1.35</v>
      </c>
      <c r="F29" s="54">
        <f t="shared" si="1"/>
        <v>1415.61</v>
      </c>
    </row>
    <row r="30" spans="1:6" s="68" customFormat="1" ht="19.5" customHeight="1" outlineLevel="1">
      <c r="A30" s="56" t="s">
        <v>125</v>
      </c>
      <c r="B30" s="57">
        <v>0.7</v>
      </c>
      <c r="C30" s="62">
        <v>1</v>
      </c>
      <c r="D30" s="69" t="s">
        <v>68</v>
      </c>
      <c r="E30" s="52">
        <v>235.65</v>
      </c>
      <c r="F30" s="54">
        <f t="shared" si="1"/>
        <v>164.96</v>
      </c>
    </row>
    <row r="31" spans="1:6" s="68" customFormat="1" ht="30" outlineLevel="1">
      <c r="A31" s="56" t="s">
        <v>87</v>
      </c>
      <c r="B31" s="57">
        <v>4</v>
      </c>
      <c r="C31" s="50">
        <v>1</v>
      </c>
      <c r="D31" s="58" t="s">
        <v>89</v>
      </c>
      <c r="E31" s="54">
        <v>52.88</v>
      </c>
      <c r="F31" s="54">
        <f t="shared" si="1"/>
        <v>211.52</v>
      </c>
    </row>
    <row r="32" spans="1:7" s="68" customFormat="1" ht="30" outlineLevel="1">
      <c r="A32" s="56" t="s">
        <v>88</v>
      </c>
      <c r="B32" s="61">
        <v>1</v>
      </c>
      <c r="C32" s="62">
        <v>1</v>
      </c>
      <c r="D32" s="63" t="s">
        <v>90</v>
      </c>
      <c r="E32" s="54">
        <v>2184</v>
      </c>
      <c r="F32" s="54">
        <f t="shared" si="1"/>
        <v>2184</v>
      </c>
      <c r="G32" s="70"/>
    </row>
    <row r="33" spans="1:6" s="68" customFormat="1" ht="19.5" customHeight="1" outlineLevel="1">
      <c r="A33" s="56" t="s">
        <v>134</v>
      </c>
      <c r="B33" s="69"/>
      <c r="C33" s="50" t="s">
        <v>128</v>
      </c>
      <c r="D33" s="58" t="s">
        <v>128</v>
      </c>
      <c r="E33" s="71"/>
      <c r="F33" s="54">
        <f>G21-SUM(F22:F32)</f>
        <v>49909.52000000001</v>
      </c>
    </row>
    <row r="34" spans="1:6" s="21" customFormat="1" ht="31.5" customHeight="1" outlineLevel="1">
      <c r="A34" s="35" t="s">
        <v>99</v>
      </c>
      <c r="B34" s="36">
        <f>B8</f>
        <v>1529.2</v>
      </c>
      <c r="C34" s="37">
        <v>12</v>
      </c>
      <c r="D34" s="38" t="s">
        <v>24</v>
      </c>
      <c r="E34" s="39">
        <v>0.06</v>
      </c>
      <c r="F34" s="40">
        <f>B34*C34*E34</f>
        <v>1101.0240000000001</v>
      </c>
    </row>
    <row r="35" spans="1:6" s="20" customFormat="1" ht="48" customHeight="1">
      <c r="A35" s="29" t="s">
        <v>95</v>
      </c>
      <c r="B35" s="30">
        <f>B8</f>
        <v>1529.2</v>
      </c>
      <c r="C35" s="31">
        <v>12</v>
      </c>
      <c r="D35" s="32" t="s">
        <v>68</v>
      </c>
      <c r="E35" s="33">
        <f>SUM(E36,E43)</f>
        <v>5.149999999999999</v>
      </c>
      <c r="F35" s="34">
        <f>SUM(F36,F43)</f>
        <v>94504.56</v>
      </c>
    </row>
    <row r="36" spans="1:7" s="55" customFormat="1" ht="30.75" customHeight="1">
      <c r="A36" s="49" t="s">
        <v>96</v>
      </c>
      <c r="B36" s="50">
        <f>B35</f>
        <v>1529.2</v>
      </c>
      <c r="C36" s="51">
        <v>12</v>
      </c>
      <c r="D36" s="52" t="s">
        <v>68</v>
      </c>
      <c r="E36" s="53">
        <f>F36/B36/C36</f>
        <v>0.6700001089894498</v>
      </c>
      <c r="F36" s="54">
        <f>SUM(F37:F42)</f>
        <v>12294.77</v>
      </c>
      <c r="G36" s="55">
        <v>12294.77</v>
      </c>
    </row>
    <row r="37" spans="1:6" s="60" customFormat="1" ht="30.75" customHeight="1">
      <c r="A37" s="56" t="s">
        <v>112</v>
      </c>
      <c r="B37" s="57">
        <v>5</v>
      </c>
      <c r="C37" s="50">
        <v>12</v>
      </c>
      <c r="D37" s="58" t="s">
        <v>89</v>
      </c>
      <c r="E37" s="59">
        <v>34.64</v>
      </c>
      <c r="F37" s="54">
        <f>ROUND(B37*C37*E37,2)</f>
        <v>2078.4</v>
      </c>
    </row>
    <row r="38" spans="1:6" s="60" customFormat="1" ht="15">
      <c r="A38" s="56" t="s">
        <v>113</v>
      </c>
      <c r="B38" s="61">
        <f>1</f>
        <v>1</v>
      </c>
      <c r="C38" s="62">
        <v>12</v>
      </c>
      <c r="D38" s="63" t="s">
        <v>89</v>
      </c>
      <c r="E38" s="59">
        <v>192.81</v>
      </c>
      <c r="F38" s="54">
        <f>ROUND(B38*C38*E38,2)</f>
        <v>2313.72</v>
      </c>
    </row>
    <row r="39" spans="1:6" s="60" customFormat="1" ht="30">
      <c r="A39" s="56" t="s">
        <v>100</v>
      </c>
      <c r="B39" s="57">
        <v>5</v>
      </c>
      <c r="C39" s="50">
        <v>1</v>
      </c>
      <c r="D39" s="58" t="s">
        <v>89</v>
      </c>
      <c r="E39" s="59">
        <v>465.56</v>
      </c>
      <c r="F39" s="54">
        <f>ROUND(B39*C39*E39,2)</f>
        <v>2327.8</v>
      </c>
    </row>
    <row r="40" spans="1:6" s="60" customFormat="1" ht="15">
      <c r="A40" s="56" t="s">
        <v>101</v>
      </c>
      <c r="B40" s="61">
        <v>1</v>
      </c>
      <c r="C40" s="62">
        <v>1</v>
      </c>
      <c r="D40" s="63" t="s">
        <v>89</v>
      </c>
      <c r="E40" s="59">
        <v>2147.22</v>
      </c>
      <c r="F40" s="54">
        <f>ROUND(B40*C40*E40,2)</f>
        <v>2147.22</v>
      </c>
    </row>
    <row r="41" spans="1:6" s="60" customFormat="1" ht="30">
      <c r="A41" s="56" t="s">
        <v>114</v>
      </c>
      <c r="B41" s="57">
        <v>1</v>
      </c>
      <c r="C41" s="50">
        <v>1</v>
      </c>
      <c r="D41" s="58" t="s">
        <v>90</v>
      </c>
      <c r="E41" s="54">
        <v>2000</v>
      </c>
      <c r="F41" s="54">
        <f>ROUND(B41*C41*E41,2)</f>
        <v>2000</v>
      </c>
    </row>
    <row r="42" spans="1:6" s="60" customFormat="1" ht="17.25" customHeight="1" outlineLevel="1">
      <c r="A42" s="56" t="s">
        <v>115</v>
      </c>
      <c r="B42" s="61" t="s">
        <v>128</v>
      </c>
      <c r="C42" s="62" t="s">
        <v>128</v>
      </c>
      <c r="D42" s="63" t="s">
        <v>128</v>
      </c>
      <c r="E42" s="54" t="s">
        <v>128</v>
      </c>
      <c r="F42" s="54">
        <f>G36-SUM(F37:F41)</f>
        <v>1427.630000000001</v>
      </c>
    </row>
    <row r="43" spans="1:7" s="55" customFormat="1" ht="45.75" customHeight="1">
      <c r="A43" s="49" t="s">
        <v>97</v>
      </c>
      <c r="B43" s="50">
        <f>B36</f>
        <v>1529.2</v>
      </c>
      <c r="C43" s="51">
        <v>12</v>
      </c>
      <c r="D43" s="52" t="s">
        <v>68</v>
      </c>
      <c r="E43" s="53">
        <f>F43/B43/C43</f>
        <v>4.479999891010549</v>
      </c>
      <c r="F43" s="54">
        <f>SUM(F44:F55)</f>
        <v>82209.79</v>
      </c>
      <c r="G43" s="55">
        <v>82209.79</v>
      </c>
    </row>
    <row r="44" spans="1:6" s="60" customFormat="1" ht="30">
      <c r="A44" s="56" t="s">
        <v>102</v>
      </c>
      <c r="B44" s="57">
        <v>80</v>
      </c>
      <c r="C44" s="50">
        <v>1</v>
      </c>
      <c r="D44" s="58" t="s">
        <v>103</v>
      </c>
      <c r="E44" s="64">
        <v>23.99</v>
      </c>
      <c r="F44" s="65">
        <f>ROUND(B44*C44*E44,2)</f>
        <v>1919.2</v>
      </c>
    </row>
    <row r="45" spans="1:6" s="60" customFormat="1" ht="15">
      <c r="A45" s="56" t="s">
        <v>104</v>
      </c>
      <c r="B45" s="61">
        <v>80</v>
      </c>
      <c r="C45" s="62">
        <v>1</v>
      </c>
      <c r="D45" s="63" t="s">
        <v>105</v>
      </c>
      <c r="E45" s="64">
        <v>95.9</v>
      </c>
      <c r="F45" s="65">
        <f aca="true" t="shared" si="2" ref="F45:F54">ROUND(B45*C45*E45,2)</f>
        <v>7672</v>
      </c>
    </row>
    <row r="46" spans="1:6" s="60" customFormat="1" ht="15">
      <c r="A46" s="56" t="s">
        <v>106</v>
      </c>
      <c r="B46" s="57">
        <v>15665.6</v>
      </c>
      <c r="C46" s="50">
        <v>1</v>
      </c>
      <c r="D46" s="58" t="s">
        <v>107</v>
      </c>
      <c r="E46" s="64">
        <v>0.36</v>
      </c>
      <c r="F46" s="65">
        <f t="shared" si="2"/>
        <v>5639.62</v>
      </c>
    </row>
    <row r="47" spans="1:6" s="60" customFormat="1" ht="15">
      <c r="A47" s="56" t="s">
        <v>108</v>
      </c>
      <c r="B47" s="61">
        <v>1</v>
      </c>
      <c r="C47" s="62">
        <v>1</v>
      </c>
      <c r="D47" s="63" t="s">
        <v>109</v>
      </c>
      <c r="E47" s="64">
        <v>684.84</v>
      </c>
      <c r="F47" s="65">
        <f t="shared" si="2"/>
        <v>684.84</v>
      </c>
    </row>
    <row r="48" spans="1:6" s="60" customFormat="1" ht="45">
      <c r="A48" s="56" t="s">
        <v>116</v>
      </c>
      <c r="B48" s="57">
        <v>15.8</v>
      </c>
      <c r="C48" s="50">
        <v>104</v>
      </c>
      <c r="D48" s="58" t="s">
        <v>68</v>
      </c>
      <c r="E48" s="64">
        <v>1.35</v>
      </c>
      <c r="F48" s="65">
        <f t="shared" si="2"/>
        <v>2218.32</v>
      </c>
    </row>
    <row r="49" spans="1:6" s="60" customFormat="1" ht="30">
      <c r="A49" s="56" t="s">
        <v>117</v>
      </c>
      <c r="B49" s="57">
        <v>3</v>
      </c>
      <c r="C49" s="50">
        <v>1</v>
      </c>
      <c r="D49" s="58" t="s">
        <v>89</v>
      </c>
      <c r="E49" s="64">
        <v>267.18</v>
      </c>
      <c r="F49" s="65">
        <f t="shared" si="2"/>
        <v>801.54</v>
      </c>
    </row>
    <row r="50" spans="1:6" s="60" customFormat="1" ht="15">
      <c r="A50" s="56" t="s">
        <v>118</v>
      </c>
      <c r="B50" s="61">
        <v>57</v>
      </c>
      <c r="C50" s="62">
        <v>1</v>
      </c>
      <c r="D50" s="63" t="s">
        <v>89</v>
      </c>
      <c r="E50" s="64">
        <v>82.37</v>
      </c>
      <c r="F50" s="65">
        <f t="shared" si="2"/>
        <v>4695.09</v>
      </c>
    </row>
    <row r="51" spans="1:6" s="60" customFormat="1" ht="15">
      <c r="A51" s="56" t="s">
        <v>119</v>
      </c>
      <c r="B51" s="57">
        <v>8</v>
      </c>
      <c r="C51" s="50">
        <v>1</v>
      </c>
      <c r="D51" s="58" t="s">
        <v>89</v>
      </c>
      <c r="E51" s="64">
        <v>230.38</v>
      </c>
      <c r="F51" s="65">
        <f t="shared" si="2"/>
        <v>1843.04</v>
      </c>
    </row>
    <row r="52" spans="1:6" s="60" customFormat="1" ht="30">
      <c r="A52" s="56" t="s">
        <v>120</v>
      </c>
      <c r="B52" s="61">
        <v>328.1</v>
      </c>
      <c r="C52" s="62">
        <v>3</v>
      </c>
      <c r="D52" s="63" t="s">
        <v>68</v>
      </c>
      <c r="E52" s="64">
        <v>1.35</v>
      </c>
      <c r="F52" s="65">
        <f t="shared" si="2"/>
        <v>1328.81</v>
      </c>
    </row>
    <row r="53" spans="1:6" s="60" customFormat="1" ht="30">
      <c r="A53" s="56" t="s">
        <v>121</v>
      </c>
      <c r="B53" s="57">
        <v>22</v>
      </c>
      <c r="C53" s="50">
        <v>1</v>
      </c>
      <c r="D53" s="58" t="s">
        <v>105</v>
      </c>
      <c r="E53" s="64">
        <v>133.98</v>
      </c>
      <c r="F53" s="65">
        <f t="shared" si="2"/>
        <v>2947.56</v>
      </c>
    </row>
    <row r="54" spans="1:6" s="60" customFormat="1" ht="30">
      <c r="A54" s="56" t="s">
        <v>110</v>
      </c>
      <c r="B54" s="57">
        <v>32</v>
      </c>
      <c r="C54" s="50">
        <v>1</v>
      </c>
      <c r="D54" s="58" t="s">
        <v>111</v>
      </c>
      <c r="E54" s="64">
        <v>191.8</v>
      </c>
      <c r="F54" s="65">
        <f t="shared" si="2"/>
        <v>6137.6</v>
      </c>
    </row>
    <row r="55" spans="1:6" s="60" customFormat="1" ht="15">
      <c r="A55" s="56" t="s">
        <v>115</v>
      </c>
      <c r="B55" s="61" t="s">
        <v>128</v>
      </c>
      <c r="C55" s="62" t="s">
        <v>128</v>
      </c>
      <c r="D55" s="63" t="s">
        <v>128</v>
      </c>
      <c r="E55" s="65" t="s">
        <v>128</v>
      </c>
      <c r="F55" s="65">
        <f>G43-SUM(F44:F54)</f>
        <v>46322.16999999999</v>
      </c>
    </row>
    <row r="56" spans="1:6" s="20" customFormat="1" ht="18" customHeight="1">
      <c r="A56" s="41" t="s">
        <v>69</v>
      </c>
      <c r="B56" s="42"/>
      <c r="C56" s="42"/>
      <c r="D56" s="43"/>
      <c r="E56" s="66">
        <f>E8+E35</f>
        <v>18.11297443107507</v>
      </c>
      <c r="F56" s="44">
        <f>F8+F35</f>
        <v>332380.324</v>
      </c>
    </row>
    <row r="57" spans="1:6" ht="15">
      <c r="A57" s="22"/>
      <c r="B57" s="23"/>
      <c r="C57" s="23"/>
      <c r="D57" s="23"/>
      <c r="E57" s="23"/>
      <c r="F57" s="23"/>
    </row>
    <row r="58" spans="1:5" s="25" customFormat="1" ht="15">
      <c r="A58" s="48" t="s">
        <v>126</v>
      </c>
      <c r="B58" s="45"/>
      <c r="C58" s="25" t="s">
        <v>127</v>
      </c>
      <c r="E58" s="46"/>
    </row>
    <row r="59" s="25" customFormat="1" ht="15">
      <c r="A59" s="24" t="s">
        <v>128</v>
      </c>
    </row>
    <row r="60" spans="1:3" s="25" customFormat="1" ht="15">
      <c r="A60" s="48" t="s">
        <v>132</v>
      </c>
      <c r="B60" s="47"/>
      <c r="C60" s="25" t="s">
        <v>129</v>
      </c>
    </row>
    <row r="61" s="25" customFormat="1" ht="15"/>
    <row r="62" spans="1:2" s="25" customFormat="1" ht="15">
      <c r="A62" s="48" t="s">
        <v>133</v>
      </c>
      <c r="B62" s="47"/>
    </row>
  </sheetData>
  <sheetProtection/>
  <mergeCells count="4">
    <mergeCell ref="A1:F1"/>
    <mergeCell ref="A2:F2"/>
    <mergeCell ref="A3:F3"/>
    <mergeCell ref="D5:F5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2020-03-27T10:59:34Z</cp:lastPrinted>
  <dcterms:created xsi:type="dcterms:W3CDTF">2018-04-02T07:45:01Z</dcterms:created>
  <dcterms:modified xsi:type="dcterms:W3CDTF">2021-12-24T02:14:23Z</dcterms:modified>
  <cp:category/>
  <cp:version/>
  <cp:contentType/>
  <cp:contentStatus/>
</cp:coreProperties>
</file>